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<sst xmlns="http://schemas.openxmlformats.org/spreadsheetml/2006/main" count="264" uniqueCount="264">
  <si>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</si>
  <si>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</si>
  <si>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</si>
  <si>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</si>
  <si>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</si>
  <si>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</si>
  <si>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</si>
  <si>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</si>
  <si>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</si>
  <si>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</si>
  <si>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</si>
  <si>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</si>
  <si>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</si>
  <si>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</si>
  <si>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</si>
  <si>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</si>
  <si>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</si>
  <si>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</si>
  <si>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</si>
  <si>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</si>
  <si>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</si>
  <si>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</si>
  <si>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</si>
  <si>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</si>
  <si>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</si>
  <si>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</si>
  <si>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</si>
  <si>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</si>
  <si>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</si>
  <si>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</si>
  <si>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</si>
  <si>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</si>
  <si>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</si>
  <si>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</si>
  <si>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</si>
  <si>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</si>
  <si>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</si>
  <si>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</si>
  <si>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</si>
  <si>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</si>
  <si>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</si>
  <si>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</si>
  <si>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</si>
  <si>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</si>
  <si>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</si>
  <si>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</si>
  <si>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</si>
  <si>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</si>
  <si>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</si>
  <si>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</si>
  <si>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</si>
  <si>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</si>
  <si>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</si>
  <si>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</si>
  <si>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</si>
  <si>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</si>
  <si>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</si>
  <si>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</si>
  <si>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</si>
  <si>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</si>
  <si>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</si>
  <si>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</si>
  <si>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</si>
  <si>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</si>
  <si>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</si>
  <si>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</si>
  <si>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</si>
  <si>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</si>
  <si>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</si>
  <si>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</si>
  <si>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Результат исполнения бюджета (дефицит / профицит)</t>
  </si>
  <si>
    <t>7900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</si>
  <si>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</si>
  <si>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</si>
  <si>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НАЛОГОВЫЕ И НЕНАЛОГОВЫЕ ДОХОДЫ</t>
  </si>
  <si>
    <t>00010000000000000000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</si>
  <si>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</si>
  <si>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</si>
  <si>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</si>
  <si>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</si>
  <si>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</si>
  <si>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</si>
  <si>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</si>
  <si>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</si>
  <si>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</si>
  <si>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</si>
  <si>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</si>
  <si>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</si>
  <si>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</si>
  <si>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</si>
  <si>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</si>
  <si>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</si>
  <si>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</si>
  <si>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</si>
  <si>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</si>
  <si>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</si>
  <si>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</si>
  <si>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</si>
  <si>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</si>
  <si>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</si>
  <si>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с налогоплательщиков, выбравших в качестве объекта налогообложения доходы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</si>
  <si>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</si>
  <si>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</si>
  <si>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</si>
  <si>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</si>
  <si>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</si>
  <si>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</si>
  <si>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</si>
  <si>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</si>
  <si>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</si>
  <si>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</si>
  <si>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</si>
  <si>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</si>
  <si>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</si>
  <si>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</si>
  <si>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00010503010010000110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</si>
  <si>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</si>
  <si>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</si>
  <si>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</si>
  <si>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</si>
  <si>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</si>
  <si>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</si>
  <si>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</si>
  <si>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</si>
  <si>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</si>
  <si>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</si>
  <si>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</si>
  <si>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</si>
  <si>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</si>
  <si>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</si>
  <si>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</si>
  <si>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</si>
  <si>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</si>
  <si>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</si>
  <si>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</si>
  <si>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</si>
  <si>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</si>
  <si>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</si>
  <si>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</si>
  <si>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</si>
  <si>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</si>
  <si>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</si>
  <si>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</si>
  <si>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</si>
  <si>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</si>
  <si>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</si>
  <si>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</si>
  <si>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</si>
  <si>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</si>
  <si>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</si>
  <si>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</si>
  <si>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</si>
  <si>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</si>
  <si>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</si>
  <si>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</si>
  <si>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</si>
  <si>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</si>
  <si>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</si>
  <si>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</si>
  <si>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</si>
  <si>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</si>
  <si>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</si>
  <si>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</si>
  <si>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</si>
  <si>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</si>
  <si>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</si>
  <si>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</si>
  <si>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</si>
  <si>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</si>
  <si>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</si>
  <si>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</si>
  <si>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</si>
  <si>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</si>
  <si>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</si>
  <si>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</si>
  <si>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</si>
  <si>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</si>
  <si>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</si>
  <si>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</si>
  <si>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</si>
  <si>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</si>
  <si>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</si>
  <si>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</si>
  <si>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</si>
  <si>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</si>
  <si>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</si>
  <si>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</si>
  <si>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</si>
  <si>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</si>
  <si>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</si>
  <si>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</si>
  <si>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</si>
  <si>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</si>
  <si>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</si>
  <si>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</si>
  <si>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</si>
  <si>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</si>
  <si>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</si>
  <si>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</si>
  <si>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</si>
  <si>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</si>
  <si>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</si>
  <si>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</si>
  <si>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</si>
  <si>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</si>
  <si>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</si>
  <si>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</si>
  <si>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</si>
  <si>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</si>
  <si>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</si>
  <si>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</si>
  <si>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</si>
  <si>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</si>
  <si>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</si>
  <si>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</si>
  <si>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</si>
  <si>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</si>
  <si>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</si>
  <si>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</si>
  <si>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</si>
  <si>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</si>
  <si>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</si>
  <si>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</si>
  <si>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</si>
  <si>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муниципальных районов на поддержку отрасли культуры</t>
  </si>
  <si>
    <t>00020225519050000150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</si>
  <si>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</si>
  <si>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</si>
  <si>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</si>
  <si>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</si>
  <si>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</si>
  <si>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</si>
  <si>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</si>
  <si>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</si>
  <si>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</si>
  <si>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</si>
  <si>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Прочие субвенции бюджетам муниципальных районов</t>
  </si>
  <si>
    <t>00020239999050000150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</si>
  <si>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</si>
  <si>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</si>
  <si>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</si>
  <si>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</si>
  <si>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</si>
  <si>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00020245303050000150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</si>
  <si>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</si>
  <si>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</si>
  <si>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</si>
  <si>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</si>
  <si>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</si>
  <si>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00020705030050000150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</si>
  <si>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</si>
  <si>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</si>
  <si>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</si>
  <si>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</si>
  <si>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Наименование 
показателя</t>
  </si>
  <si>
    <t>Код дохода по бюджетной классификации</t>
  </si>
  <si>
    <t>% исполнения</t>
  </si>
  <si>
    <t>Всего: Доходы</t>
  </si>
  <si>
    <t>Источники финансирования дефицита бюджета</t>
  </si>
  <si>
    <t>Ожидаемое исполнение за 2022</t>
  </si>
  <si>
    <t>Утверждено в бюджете на 01.10.2022</t>
  </si>
  <si>
    <t>Оценка ожидаемого исполнения бюджета Пучежского муниципального района за 2022 год</t>
  </si>
  <si>
    <t>0001161105010000140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</si>
  <si>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 подлежащие зачислению в бюджет муниципального образования)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</si>
</sst>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  <numFmt numFmtId="173" formatCode="000000"/>
    <numFmt numFmtId="174" formatCode="0.0%"/>
  </numFmts>
  <fonts count="3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49" fontId="30" fillId="0" borderId="1">
      <alignment horizontal="center" vertical="center" wrapText="1"/>
      <protection/>
    </xf>
    <xf numFmtId="49" fontId="30" fillId="0" borderId="2">
      <alignment horizontal="center" vertical="center" wrapText="1"/>
      <protection/>
    </xf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31" fillId="13" borderId="3" applyNumberFormat="0" applyAlignment="0" applyProtection="0"/>
    <xf numFmtId="0" fontId="32" fillId="14" borderId="4" applyNumberFormat="0" applyAlignment="0" applyProtection="0"/>
    <xf numFmtId="0" fontId="21" fillId="14" borderId="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2" fillId="15" borderId="8" applyNumberFormat="0" applyAlignment="0" applyProtection="0"/>
    <xf numFmtId="0" fontId="7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8" borderId="9" applyNumberFormat="0" applyFont="0" applyAlignment="0" applyProtection="0"/>
    <xf numFmtId="9" fontId="0" fillId="0" borderId="0" applyFont="0" applyFill="0" applyBorder="0" applyAlignment="0" applyProtection="0"/>
    <xf numFmtId="0" fontId="26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19" borderId="0" applyNumberFormat="0" applyBorder="0" applyAlignment="0" applyProtection="0"/>
  </cellStyleXfs>
  <cellXfs count="56">
    <xf numFmtId="0" fontId="0" fillId="0" borderId="0" xfId="0" applyAlignment="1">
      <alignment/>
    </xf>
    <xf numFmtId="172" fontId="0" fillId="3" borderId="11" xfId="0" applyNumberFormat="1" applyFont="1" applyFill="1" applyBorder="1" applyAlignment="1">
      <alignment horizontal="left" wrapText="1"/>
    </xf>
    <xf numFmtId="172" fontId="0" fillId="0" borderId="0" xfId="0" applyNumberFormat="1" applyAlignment="1">
      <alignment/>
    </xf>
    <xf numFmtId="172" fontId="0" fillId="0" borderId="11" xfId="0" applyNumberFormat="1" applyFont="1" applyFill="1" applyBorder="1" applyAlignment="1">
      <alignment horizontal="left" wrapText="1"/>
    </xf>
    <xf numFmtId="172" fontId="0" fillId="3" borderId="11" xfId="0" applyNumberFormat="1" applyFont="1" applyFill="1" applyBorder="1" applyAlignment="1">
      <alignment horizontal="left" wrapText="1"/>
    </xf>
    <xf numFmtId="172" fontId="0" fillId="3" borderId="12" xfId="0" applyNumberFormat="1" applyFont="1" applyFill="1" applyBorder="1" applyAlignment="1">
      <alignment horizontal="left" wrapText="1"/>
    </xf>
    <xf numFmtId="174" fontId="15" fillId="3" borderId="13" xfId="59" applyNumberFormat="1" applyFont="1" applyFill="1" applyBorder="1" applyAlignment="1" applyProtection="1">
      <alignment horizontal="center" vertical="center" wrapText="1"/>
      <protection/>
    </xf>
    <xf numFmtId="174" fontId="15" fillId="0" borderId="13" xfId="59" applyNumberFormat="1" applyFont="1" applyFill="1" applyBorder="1" applyAlignment="1" applyProtection="1">
      <alignment horizontal="center" vertical="center" wrapText="1"/>
      <protection/>
    </xf>
    <xf numFmtId="4" fontId="4" fillId="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14" borderId="11" xfId="0" applyNumberFormat="1" applyFont="1" applyFill="1" applyBorder="1" applyAlignment="1">
      <alignment horizontal="center" vertical="center"/>
    </xf>
    <xf numFmtId="49" fontId="0" fillId="3" borderId="12" xfId="0" applyNumberFormat="1" applyFont="1" applyFill="1" applyBorder="1" applyAlignment="1">
      <alignment horizontal="center" vertical="center" wrapText="1"/>
    </xf>
    <xf numFmtId="49" fontId="0" fillId="3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3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 horizontal="right"/>
    </xf>
    <xf numFmtId="172" fontId="0" fillId="4" borderId="0" xfId="0" applyNumberFormat="1" applyFill="1" applyAlignment="1">
      <alignment/>
    </xf>
    <xf numFmtId="0" fontId="0" fillId="4" borderId="0" xfId="0" applyFill="1" applyAlignment="1">
      <alignment/>
    </xf>
    <xf numFmtId="4" fontId="0" fillId="4" borderId="0" xfId="0" applyNumberFormat="1" applyFill="1" applyAlignment="1">
      <alignment/>
    </xf>
    <xf numFmtId="49" fontId="14" fillId="4" borderId="13" xfId="33" applyFont="1" applyFill="1" applyBorder="1">
      <alignment horizontal="center" vertical="center" wrapText="1"/>
      <protection/>
    </xf>
    <xf numFmtId="49" fontId="14" fillId="4" borderId="13" xfId="33" applyFont="1" applyFill="1" applyBorder="1" applyAlignment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4" fontId="4" fillId="14" borderId="13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center" vertical="center"/>
    </xf>
    <xf numFmtId="174" fontId="16" fillId="0" borderId="13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" fontId="0" fillId="0" borderId="13" xfId="0" applyNumberFormat="1" applyFill="1" applyBorder="1" applyAlignment="1">
      <alignment/>
    </xf>
    <xf numFmtId="4" fontId="4" fillId="3" borderId="12" xfId="0" applyNumberFormat="1" applyFont="1" applyFill="1" applyBorder="1" applyAlignment="1">
      <alignment horizontal="center" vertical="center"/>
    </xf>
    <xf numFmtId="171" fontId="4" fillId="8" borderId="13" xfId="62" applyFont="1" applyFill="1" applyBorder="1" applyAlignment="1" applyProtection="1">
      <alignment horizontal="center" vertical="center" wrapText="1"/>
      <protection/>
    </xf>
    <xf numFmtId="174" fontId="15" fillId="8" borderId="13" xfId="59" applyNumberFormat="1" applyFont="1" applyFill="1" applyBorder="1" applyAlignment="1" applyProtection="1">
      <alignment horizontal="center" vertical="center" wrapText="1"/>
      <protection/>
    </xf>
    <xf numFmtId="49" fontId="1" fillId="4" borderId="11" xfId="0" applyNumberFormat="1" applyFont="1" applyFill="1" applyBorder="1" applyAlignment="1">
      <alignment horizontal="left" wrapText="1"/>
    </xf>
    <xf numFmtId="4" fontId="17" fillId="4" borderId="11" xfId="0" applyNumberFormat="1" applyFont="1" applyFill="1" applyBorder="1" applyAlignment="1">
      <alignment horizontal="right"/>
    </xf>
    <xf numFmtId="49" fontId="1" fillId="20" borderId="11" xfId="0" applyNumberFormat="1" applyFont="1" applyFill="1" applyBorder="1" applyAlignment="1">
      <alignment horizontal="left" wrapText="1"/>
    </xf>
    <xf numFmtId="4" fontId="17" fillId="20" borderId="1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1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/>
    </xf>
    <xf numFmtId="0" fontId="0" fillId="4" borderId="13" xfId="0" applyFill="1" applyBorder="1" applyAlignment="1">
      <alignment/>
    </xf>
    <xf numFmtId="49" fontId="14" fillId="0" borderId="13" xfId="34" applyNumberFormat="1" applyFont="1" applyBorder="1" applyAlignment="1" applyProtection="1">
      <alignment horizontal="center" vertical="center" wrapText="1"/>
      <protection/>
    </xf>
    <xf numFmtId="49" fontId="14" fillId="0" borderId="16" xfId="34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14" xfId="33" applyNumberFormat="1" applyFont="1" applyBorder="1" applyProtection="1">
      <alignment horizontal="center" vertical="center" wrapText="1"/>
      <protection/>
    </xf>
    <xf numFmtId="49" fontId="14" fillId="0" borderId="17" xfId="33" applyFont="1" applyBorder="1">
      <alignment horizontal="center" vertical="center" wrapText="1"/>
      <protection/>
    </xf>
    <xf numFmtId="49" fontId="14" fillId="0" borderId="13" xfId="33" applyNumberFormat="1" applyFont="1" applyBorder="1" applyProtection="1">
      <alignment horizontal="center" vertical="center" wrapText="1"/>
      <protection/>
    </xf>
    <xf numFmtId="49" fontId="14" fillId="0" borderId="16" xfId="33" applyFont="1" applyBorder="1">
      <alignment horizontal="center" vertical="center" wrapText="1"/>
      <protection/>
    </xf>
    <xf numFmtId="49" fontId="14" fillId="0" borderId="13" xfId="34" applyNumberFormat="1" applyFont="1" applyFill="1" applyBorder="1" applyAlignment="1" applyProtection="1">
      <alignment horizontal="center" vertical="center" wrapText="1"/>
      <protection/>
    </xf>
    <xf numFmtId="49" fontId="14" fillId="0" borderId="16" xfId="34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0.7109375" style="2" customWidth="1"/>
    <col min="2" max="2" width="23.7109375" style="0" customWidth="1"/>
    <col min="3" max="3" width="17.28125" style="0" customWidth="1"/>
    <col min="4" max="4" width="18.421875" style="29" customWidth="1"/>
    <col min="5" max="5" width="15.7109375" style="0" customWidth="1"/>
    <col min="6" max="6" width="0.13671875" style="0" customWidth="1"/>
  </cols>
  <sheetData>
    <row r="1" spans="1:5" ht="15">
      <c r="A1" s="46"/>
      <c r="B1" s="47"/>
      <c r="C1" s="47"/>
      <c r="D1" s="47"/>
      <c r="E1" s="47"/>
    </row>
    <row r="2" spans="1:5" ht="15">
      <c r="A2" s="44"/>
      <c r="B2" s="45"/>
      <c r="C2" s="45"/>
      <c r="D2" s="45"/>
      <c r="E2" s="45"/>
    </row>
    <row r="3" spans="1:5" ht="18.75">
      <c r="A3" s="48" t="s">
        <v>261</v>
      </c>
      <c r="B3" s="49"/>
      <c r="C3" s="49"/>
      <c r="D3" s="49"/>
      <c r="E3" s="49"/>
    </row>
    <row r="4" spans="1:5" ht="15">
      <c r="A4" s="44"/>
      <c r="B4" s="45"/>
      <c r="C4" s="45"/>
      <c r="D4" s="45"/>
      <c r="E4" s="45"/>
    </row>
    <row r="5" spans="1:5" ht="15">
      <c r="A5" s="50" t="s">
        <v>254</v>
      </c>
      <c r="B5" s="52" t="s">
        <v>255</v>
      </c>
      <c r="C5" s="42" t="s">
        <v>260</v>
      </c>
      <c r="D5" s="54" t="s">
        <v>259</v>
      </c>
      <c r="E5" s="42" t="s">
        <v>256</v>
      </c>
    </row>
    <row r="6" spans="1:5" ht="51" customHeight="1">
      <c r="A6" s="51"/>
      <c r="B6" s="53"/>
      <c r="C6" s="43"/>
      <c r="D6" s="55"/>
      <c r="E6" s="43"/>
    </row>
    <row r="7" spans="1:5" ht="21" customHeight="1">
      <c r="A7" s="20" t="s">
        <v>257</v>
      </c>
      <c r="B7" s="21"/>
      <c r="C7" s="32">
        <f>C8+C74</f>
        <v>283543142.10999995</v>
      </c>
      <c r="D7" s="32">
        <f>D8+D74</f>
        <v>295606475.43</v>
      </c>
      <c r="E7" s="33">
        <f>D7/C7</f>
        <v>1.0425449659273371</v>
      </c>
    </row>
    <row r="8" spans="1:6" ht="15">
      <c r="A8" s="5" t="s">
        <v>74</v>
      </c>
      <c r="B8" s="11" t="s">
        <v>75</v>
      </c>
      <c r="C8" s="31">
        <f>C9+C15+C20+C30+C32+C39+C44+C48+C53+C71</f>
        <v>59908908.7</v>
      </c>
      <c r="D8" s="31">
        <f>D9+D15+D20+D30+D32+D39+D44+D48+D53+D71</f>
        <v>67975545.60000001</v>
      </c>
      <c r="E8" s="6">
        <f aca="true" t="shared" si="0" ref="E8:E67">D8/C8</f>
        <v>1.1346483699176448</v>
      </c>
      <c r="F8" s="38">
        <f>D8-C8</f>
        <v>8066636.900000006</v>
      </c>
    </row>
    <row r="9" spans="1:6" ht="15">
      <c r="A9" s="4" t="s">
        <v>76</v>
      </c>
      <c r="B9" s="12" t="s">
        <v>77</v>
      </c>
      <c r="C9" s="8">
        <f>C10+C11+C12+C13+C14</f>
        <v>30205000</v>
      </c>
      <c r="D9" s="8">
        <f>D10+D11+D12+D13+D14</f>
        <v>33038200</v>
      </c>
      <c r="E9" s="6">
        <f t="shared" si="0"/>
        <v>1.0937990398940574</v>
      </c>
      <c r="F9" s="38">
        <f>D9-C9</f>
        <v>2833200</v>
      </c>
    </row>
    <row r="10" spans="1:6" ht="90">
      <c r="A10" s="3" t="s">
        <v>78</v>
      </c>
      <c r="B10" s="13" t="s">
        <v>79</v>
      </c>
      <c r="C10" s="9">
        <v>30000000</v>
      </c>
      <c r="D10" s="9">
        <v>32000000</v>
      </c>
      <c r="E10" s="7">
        <f t="shared" si="0"/>
        <v>1.0666666666666667</v>
      </c>
      <c r="F10" s="38">
        <f>D10-C10</f>
        <v>2000000</v>
      </c>
    </row>
    <row r="11" spans="1:6" ht="135">
      <c r="A11" s="3" t="s">
        <v>80</v>
      </c>
      <c r="B11" s="13" t="s">
        <v>81</v>
      </c>
      <c r="C11" s="9">
        <v>90000</v>
      </c>
      <c r="D11" s="9">
        <v>90000</v>
      </c>
      <c r="E11" s="7">
        <f t="shared" si="0"/>
        <v>1</v>
      </c>
      <c r="F11" s="38">
        <f aca="true" t="shared" si="1" ref="F11:F74">D11-C11</f>
        <v>0</v>
      </c>
    </row>
    <row r="12" spans="1:6" ht="60">
      <c r="A12" s="3" t="s">
        <v>82</v>
      </c>
      <c r="B12" s="13" t="s">
        <v>83</v>
      </c>
      <c r="C12" s="9">
        <v>65000</v>
      </c>
      <c r="D12" s="9">
        <v>600000</v>
      </c>
      <c r="E12" s="7">
        <f t="shared" si="0"/>
        <v>9.23076923076923</v>
      </c>
      <c r="F12" s="38">
        <f t="shared" si="1"/>
        <v>535000</v>
      </c>
    </row>
    <row r="13" spans="1:6" ht="105">
      <c r="A13" s="3" t="s">
        <v>84</v>
      </c>
      <c r="B13" s="13" t="s">
        <v>85</v>
      </c>
      <c r="C13" s="9">
        <v>50000</v>
      </c>
      <c r="D13" s="9">
        <v>320000</v>
      </c>
      <c r="E13" s="7">
        <f t="shared" si="0"/>
        <v>6.4</v>
      </c>
      <c r="F13" s="38">
        <f t="shared" si="1"/>
        <v>270000</v>
      </c>
    </row>
    <row r="14" spans="1:6" ht="105">
      <c r="A14" s="3" t="s">
        <v>86</v>
      </c>
      <c r="B14" s="13" t="s">
        <v>87</v>
      </c>
      <c r="C14" s="9">
        <v>0</v>
      </c>
      <c r="D14" s="9">
        <v>28200</v>
      </c>
      <c r="E14" s="7">
        <v>0</v>
      </c>
      <c r="F14" s="38">
        <f t="shared" si="1"/>
        <v>28200</v>
      </c>
    </row>
    <row r="15" spans="1:6" ht="45">
      <c r="A15" s="4" t="s">
        <v>88</v>
      </c>
      <c r="B15" s="12" t="s">
        <v>89</v>
      </c>
      <c r="C15" s="8">
        <f>C16+C17+C18+C19</f>
        <v>9333683.7</v>
      </c>
      <c r="D15" s="8">
        <f>D16+D17+D18+D19</f>
        <v>9333683.7</v>
      </c>
      <c r="E15" s="6">
        <f>D15/C15</f>
        <v>1</v>
      </c>
      <c r="F15" s="38">
        <f t="shared" si="1"/>
        <v>0</v>
      </c>
    </row>
    <row r="16" spans="1:6" ht="135">
      <c r="A16" s="3" t="s">
        <v>90</v>
      </c>
      <c r="B16" s="13" t="s">
        <v>91</v>
      </c>
      <c r="C16" s="9">
        <v>4220045.5</v>
      </c>
      <c r="D16" s="9">
        <v>4220045.5</v>
      </c>
      <c r="E16" s="7">
        <f t="shared" si="0"/>
        <v>1</v>
      </c>
      <c r="F16" s="38">
        <f t="shared" si="1"/>
        <v>0</v>
      </c>
    </row>
    <row r="17" spans="1:6" ht="150">
      <c r="A17" s="3" t="s">
        <v>92</v>
      </c>
      <c r="B17" s="13" t="s">
        <v>93</v>
      </c>
      <c r="C17" s="9">
        <v>23359.7</v>
      </c>
      <c r="D17" s="9">
        <v>23359.7</v>
      </c>
      <c r="E17" s="7">
        <f t="shared" si="0"/>
        <v>1</v>
      </c>
      <c r="F17" s="38">
        <f t="shared" si="1"/>
        <v>0</v>
      </c>
    </row>
    <row r="18" spans="1:6" ht="135">
      <c r="A18" s="3" t="s">
        <v>94</v>
      </c>
      <c r="B18" s="13" t="s">
        <v>95</v>
      </c>
      <c r="C18" s="9">
        <v>5619450</v>
      </c>
      <c r="D18" s="9">
        <v>5619450</v>
      </c>
      <c r="E18" s="7">
        <f t="shared" si="0"/>
        <v>1</v>
      </c>
      <c r="F18" s="38">
        <f t="shared" si="1"/>
        <v>0</v>
      </c>
    </row>
    <row r="19" spans="1:6" ht="135">
      <c r="A19" s="3" t="s">
        <v>96</v>
      </c>
      <c r="B19" s="13" t="s">
        <v>97</v>
      </c>
      <c r="C19" s="9">
        <v>-529171.5</v>
      </c>
      <c r="D19" s="9">
        <v>-529171.5</v>
      </c>
      <c r="E19" s="7">
        <f t="shared" si="0"/>
        <v>1</v>
      </c>
      <c r="F19" s="38">
        <f t="shared" si="1"/>
        <v>0</v>
      </c>
    </row>
    <row r="20" spans="1:6" ht="15">
      <c r="A20" s="4" t="s">
        <v>98</v>
      </c>
      <c r="B20" s="12" t="s">
        <v>99</v>
      </c>
      <c r="C20" s="8">
        <f>C21+C22+C23+C24+C25+C26+C27+C28+C29</f>
        <v>2208000</v>
      </c>
      <c r="D20" s="8">
        <f>D21+D22+D23+D24+D25+D26+D27+D28+D29</f>
        <v>3200000</v>
      </c>
      <c r="E20" s="6">
        <f>D20/C20</f>
        <v>1.4492753623188406</v>
      </c>
      <c r="F20" s="38">
        <f t="shared" si="1"/>
        <v>992000</v>
      </c>
    </row>
    <row r="21" spans="1:6" ht="45">
      <c r="A21" s="3" t="s">
        <v>100</v>
      </c>
      <c r="B21" s="13" t="s">
        <v>101</v>
      </c>
      <c r="C21" s="9">
        <v>300000</v>
      </c>
      <c r="D21" s="9">
        <v>1000000</v>
      </c>
      <c r="E21" s="7">
        <f t="shared" si="0"/>
        <v>3.3333333333333335</v>
      </c>
      <c r="F21" s="38">
        <f t="shared" si="1"/>
        <v>700000</v>
      </c>
    </row>
    <row r="22" spans="1:6" ht="60">
      <c r="A22" s="3" t="s">
        <v>102</v>
      </c>
      <c r="B22" s="13" t="s">
        <v>103</v>
      </c>
      <c r="C22" s="9">
        <v>0</v>
      </c>
      <c r="D22" s="9">
        <v>0</v>
      </c>
      <c r="E22" s="7">
        <v>0</v>
      </c>
      <c r="F22" s="38">
        <f t="shared" si="1"/>
        <v>0</v>
      </c>
    </row>
    <row r="23" spans="1:6" ht="75">
      <c r="A23" s="3" t="s">
        <v>104</v>
      </c>
      <c r="B23" s="13" t="s">
        <v>105</v>
      </c>
      <c r="C23" s="9">
        <v>270000</v>
      </c>
      <c r="D23" s="9">
        <v>1000000</v>
      </c>
      <c r="E23" s="7">
        <f t="shared" si="0"/>
        <v>3.7037037037037037</v>
      </c>
      <c r="F23" s="38">
        <f t="shared" si="1"/>
        <v>730000</v>
      </c>
    </row>
    <row r="24" spans="1:6" ht="75">
      <c r="A24" s="3" t="s">
        <v>106</v>
      </c>
      <c r="B24" s="13" t="s">
        <v>107</v>
      </c>
      <c r="C24" s="9">
        <v>0</v>
      </c>
      <c r="D24" s="9">
        <v>0</v>
      </c>
      <c r="E24" s="7">
        <v>0</v>
      </c>
      <c r="F24" s="38">
        <f t="shared" si="1"/>
        <v>0</v>
      </c>
    </row>
    <row r="25" spans="1:6" ht="45">
      <c r="A25" s="3" t="s">
        <v>108</v>
      </c>
      <c r="B25" s="13" t="s">
        <v>109</v>
      </c>
      <c r="C25" s="9">
        <v>0</v>
      </c>
      <c r="D25" s="9">
        <v>0</v>
      </c>
      <c r="E25" s="7">
        <v>0</v>
      </c>
      <c r="F25" s="38">
        <f t="shared" si="1"/>
        <v>0</v>
      </c>
    </row>
    <row r="26" spans="1:6" ht="30">
      <c r="A26" s="3" t="s">
        <v>110</v>
      </c>
      <c r="B26" s="13" t="s">
        <v>111</v>
      </c>
      <c r="C26" s="9">
        <v>148000</v>
      </c>
      <c r="D26" s="9">
        <v>0</v>
      </c>
      <c r="E26" s="7">
        <f t="shared" si="0"/>
        <v>0</v>
      </c>
      <c r="F26" s="38">
        <f t="shared" si="1"/>
        <v>-148000</v>
      </c>
    </row>
    <row r="27" spans="1:6" ht="45">
      <c r="A27" s="3" t="s">
        <v>112</v>
      </c>
      <c r="B27" s="13" t="s">
        <v>113</v>
      </c>
      <c r="C27" s="9">
        <v>0</v>
      </c>
      <c r="D27" s="9">
        <v>0</v>
      </c>
      <c r="E27" s="7">
        <v>0</v>
      </c>
      <c r="F27" s="38">
        <f t="shared" si="1"/>
        <v>0</v>
      </c>
    </row>
    <row r="28" spans="1:6" ht="15">
      <c r="A28" s="3" t="s">
        <v>114</v>
      </c>
      <c r="B28" s="13" t="s">
        <v>115</v>
      </c>
      <c r="C28" s="9">
        <v>750000</v>
      </c>
      <c r="D28" s="9">
        <v>200000</v>
      </c>
      <c r="E28" s="7">
        <f t="shared" si="0"/>
        <v>0.26666666666666666</v>
      </c>
      <c r="F28" s="38">
        <f t="shared" si="1"/>
        <v>-550000</v>
      </c>
    </row>
    <row r="29" spans="1:6" ht="45">
      <c r="A29" s="3" t="s">
        <v>116</v>
      </c>
      <c r="B29" s="13" t="s">
        <v>117</v>
      </c>
      <c r="C29" s="9">
        <v>740000</v>
      </c>
      <c r="D29" s="9">
        <v>1000000</v>
      </c>
      <c r="E29" s="7">
        <f t="shared" si="0"/>
        <v>1.3513513513513513</v>
      </c>
      <c r="F29" s="38">
        <f t="shared" si="1"/>
        <v>260000</v>
      </c>
    </row>
    <row r="30" spans="1:6" ht="15">
      <c r="A30" s="4" t="s">
        <v>118</v>
      </c>
      <c r="B30" s="12" t="s">
        <v>119</v>
      </c>
      <c r="C30" s="8">
        <f>C31</f>
        <v>990000</v>
      </c>
      <c r="D30" s="8">
        <f>D31</f>
        <v>1300000</v>
      </c>
      <c r="E30" s="6">
        <f>D30/C30</f>
        <v>1.3131313131313131</v>
      </c>
      <c r="F30" s="38">
        <f t="shared" si="1"/>
        <v>310000</v>
      </c>
    </row>
    <row r="31" spans="1:6" ht="60">
      <c r="A31" s="3" t="s">
        <v>120</v>
      </c>
      <c r="B31" s="13" t="s">
        <v>121</v>
      </c>
      <c r="C31" s="9">
        <v>990000</v>
      </c>
      <c r="D31" s="9">
        <v>1300000</v>
      </c>
      <c r="E31" s="7">
        <f t="shared" si="0"/>
        <v>1.3131313131313131</v>
      </c>
      <c r="F31" s="38">
        <f t="shared" si="1"/>
        <v>310000</v>
      </c>
    </row>
    <row r="32" spans="1:6" ht="45">
      <c r="A32" s="4" t="s">
        <v>122</v>
      </c>
      <c r="B32" s="12" t="s">
        <v>123</v>
      </c>
      <c r="C32" s="8">
        <f>C33+C34+C35+C36+C37+C38</f>
        <v>1525235</v>
      </c>
      <c r="D32" s="8">
        <f>D33+D34+D35+D36+D37+D38</f>
        <v>1384048</v>
      </c>
      <c r="E32" s="6">
        <f>D32/C32</f>
        <v>0.9074326251364544</v>
      </c>
      <c r="F32" s="38">
        <f t="shared" si="1"/>
        <v>-141187</v>
      </c>
    </row>
    <row r="33" spans="1:6" ht="105">
      <c r="A33" s="3" t="s">
        <v>124</v>
      </c>
      <c r="B33" s="13" t="s">
        <v>125</v>
      </c>
      <c r="C33" s="9">
        <v>147000</v>
      </c>
      <c r="D33" s="9">
        <v>160000</v>
      </c>
      <c r="E33" s="7">
        <f t="shared" si="0"/>
        <v>1.08843537414966</v>
      </c>
      <c r="F33" s="38">
        <f t="shared" si="1"/>
        <v>13000</v>
      </c>
    </row>
    <row r="34" spans="1:6" ht="90">
      <c r="A34" s="3" t="s">
        <v>126</v>
      </c>
      <c r="B34" s="13" t="s">
        <v>127</v>
      </c>
      <c r="C34" s="9">
        <v>455000</v>
      </c>
      <c r="D34" s="9">
        <v>335000</v>
      </c>
      <c r="E34" s="7">
        <f t="shared" si="0"/>
        <v>0.7362637362637363</v>
      </c>
      <c r="F34" s="38">
        <f t="shared" si="1"/>
        <v>-120000</v>
      </c>
    </row>
    <row r="35" spans="1:6" ht="90">
      <c r="A35" s="3" t="s">
        <v>128</v>
      </c>
      <c r="B35" s="13" t="s">
        <v>129</v>
      </c>
      <c r="C35" s="9">
        <v>350000</v>
      </c>
      <c r="D35" s="9">
        <v>350000</v>
      </c>
      <c r="E35" s="7">
        <f t="shared" si="0"/>
        <v>1</v>
      </c>
      <c r="F35" s="38">
        <f t="shared" si="1"/>
        <v>0</v>
      </c>
    </row>
    <row r="36" spans="1:6" ht="90">
      <c r="A36" s="3" t="s">
        <v>130</v>
      </c>
      <c r="B36" s="13" t="s">
        <v>131</v>
      </c>
      <c r="C36" s="9">
        <v>420000</v>
      </c>
      <c r="D36" s="9">
        <v>382748</v>
      </c>
      <c r="E36" s="7">
        <f t="shared" si="0"/>
        <v>0.911304761904762</v>
      </c>
      <c r="F36" s="38">
        <f t="shared" si="1"/>
        <v>-37252</v>
      </c>
    </row>
    <row r="37" spans="1:6" ht="45">
      <c r="A37" s="3" t="s">
        <v>132</v>
      </c>
      <c r="B37" s="13" t="s">
        <v>133</v>
      </c>
      <c r="C37" s="9">
        <v>151100</v>
      </c>
      <c r="D37" s="9">
        <v>151100</v>
      </c>
      <c r="E37" s="7">
        <f t="shared" si="0"/>
        <v>1</v>
      </c>
      <c r="F37" s="38">
        <f t="shared" si="1"/>
        <v>0</v>
      </c>
    </row>
    <row r="38" spans="1:6" ht="90">
      <c r="A38" s="3" t="s">
        <v>134</v>
      </c>
      <c r="B38" s="13" t="s">
        <v>135</v>
      </c>
      <c r="C38" s="9">
        <v>2135</v>
      </c>
      <c r="D38" s="9">
        <v>5200</v>
      </c>
      <c r="E38" s="7">
        <f t="shared" si="0"/>
        <v>2.4355971896955504</v>
      </c>
      <c r="F38" s="38">
        <f t="shared" si="1"/>
        <v>3065</v>
      </c>
    </row>
    <row r="39" spans="1:6" ht="30">
      <c r="A39" s="4" t="s">
        <v>136</v>
      </c>
      <c r="B39" s="12" t="s">
        <v>137</v>
      </c>
      <c r="C39" s="8">
        <f>C40+C41+C42+C43</f>
        <v>86000</v>
      </c>
      <c r="D39" s="8">
        <f>D40+D41+D42+D43</f>
        <v>166900</v>
      </c>
      <c r="E39" s="6">
        <f>D39/C39</f>
        <v>1.9406976744186046</v>
      </c>
      <c r="F39" s="38">
        <f t="shared" si="1"/>
        <v>80900</v>
      </c>
    </row>
    <row r="40" spans="1:6" ht="30">
      <c r="A40" s="3" t="s">
        <v>138</v>
      </c>
      <c r="B40" s="13" t="s">
        <v>139</v>
      </c>
      <c r="C40" s="9">
        <v>5700</v>
      </c>
      <c r="D40" s="9">
        <v>19900</v>
      </c>
      <c r="E40" s="7">
        <f t="shared" si="0"/>
        <v>3.491228070175439</v>
      </c>
      <c r="F40" s="38">
        <f t="shared" si="1"/>
        <v>14200</v>
      </c>
    </row>
    <row r="41" spans="1:6" ht="30">
      <c r="A41" s="3" t="s">
        <v>140</v>
      </c>
      <c r="B41" s="13" t="s">
        <v>141</v>
      </c>
      <c r="C41" s="9">
        <v>80300</v>
      </c>
      <c r="D41" s="9">
        <v>137700</v>
      </c>
      <c r="E41" s="7">
        <f t="shared" si="0"/>
        <v>1.7148194271481942</v>
      </c>
      <c r="F41" s="38">
        <f t="shared" si="1"/>
        <v>57400</v>
      </c>
    </row>
    <row r="42" spans="1:6" ht="15">
      <c r="A42" s="3" t="s">
        <v>142</v>
      </c>
      <c r="B42" s="13" t="s">
        <v>143</v>
      </c>
      <c r="C42" s="9">
        <v>0</v>
      </c>
      <c r="D42" s="9">
        <v>9300</v>
      </c>
      <c r="E42" s="7">
        <v>0</v>
      </c>
      <c r="F42" s="38">
        <f t="shared" si="1"/>
        <v>9300</v>
      </c>
    </row>
    <row r="43" spans="1:6" ht="30">
      <c r="A43" s="3" t="s">
        <v>144</v>
      </c>
      <c r="B43" s="13" t="s">
        <v>145</v>
      </c>
      <c r="C43" s="9">
        <v>0</v>
      </c>
      <c r="D43" s="9">
        <v>0</v>
      </c>
      <c r="E43" s="7">
        <v>0</v>
      </c>
      <c r="F43" s="38">
        <f t="shared" si="1"/>
        <v>0</v>
      </c>
    </row>
    <row r="44" spans="1:6" ht="30">
      <c r="A44" s="4" t="s">
        <v>146</v>
      </c>
      <c r="B44" s="12" t="s">
        <v>147</v>
      </c>
      <c r="C44" s="8">
        <f>C45+C46+C47</f>
        <v>9828360</v>
      </c>
      <c r="D44" s="8">
        <f>D45+D46+D47</f>
        <v>8898722</v>
      </c>
      <c r="E44" s="6">
        <f>D44/C44</f>
        <v>0.9054127036453691</v>
      </c>
      <c r="F44" s="38">
        <f t="shared" si="1"/>
        <v>-929638</v>
      </c>
    </row>
    <row r="45" spans="1:6" ht="45">
      <c r="A45" s="3" t="s">
        <v>148</v>
      </c>
      <c r="B45" s="13" t="s">
        <v>149</v>
      </c>
      <c r="C45" s="9">
        <v>108000</v>
      </c>
      <c r="D45" s="9">
        <v>128400</v>
      </c>
      <c r="E45" s="7">
        <f t="shared" si="0"/>
        <v>1.1888888888888889</v>
      </c>
      <c r="F45" s="38">
        <f t="shared" si="1"/>
        <v>20400</v>
      </c>
    </row>
    <row r="46" spans="1:6" ht="45">
      <c r="A46" s="3" t="s">
        <v>150</v>
      </c>
      <c r="B46" s="13" t="s">
        <v>151</v>
      </c>
      <c r="C46" s="9">
        <v>5760</v>
      </c>
      <c r="D46" s="9">
        <v>5520</v>
      </c>
      <c r="E46" s="7">
        <f t="shared" si="0"/>
        <v>0.9583333333333334</v>
      </c>
      <c r="F46" s="38">
        <f t="shared" si="1"/>
        <v>-240</v>
      </c>
    </row>
    <row r="47" spans="1:6" ht="30">
      <c r="A47" s="3" t="s">
        <v>152</v>
      </c>
      <c r="B47" s="13" t="s">
        <v>153</v>
      </c>
      <c r="C47" s="9">
        <v>9714600</v>
      </c>
      <c r="D47" s="9">
        <v>8764802</v>
      </c>
      <c r="E47" s="7">
        <f t="shared" si="0"/>
        <v>0.9022298396228358</v>
      </c>
      <c r="F47" s="38">
        <f t="shared" si="1"/>
        <v>-949798</v>
      </c>
    </row>
    <row r="48" spans="1:6" ht="30">
      <c r="A48" s="4" t="s">
        <v>154</v>
      </c>
      <c r="B48" s="12" t="s">
        <v>155</v>
      </c>
      <c r="C48" s="8">
        <f>C49+C50+C51+C52</f>
        <v>5724100</v>
      </c>
      <c r="D48" s="8">
        <f>D49+D50+D51+D52</f>
        <v>6484100</v>
      </c>
      <c r="E48" s="6">
        <f>D48/C48</f>
        <v>1.1327719641515697</v>
      </c>
      <c r="F48" s="38">
        <f t="shared" si="1"/>
        <v>760000</v>
      </c>
    </row>
    <row r="49" spans="1:6" ht="120">
      <c r="A49" s="3" t="s">
        <v>156</v>
      </c>
      <c r="B49" s="13" t="s">
        <v>157</v>
      </c>
      <c r="C49" s="9">
        <v>4875088</v>
      </c>
      <c r="D49" s="9">
        <v>4875088</v>
      </c>
      <c r="E49" s="7">
        <f t="shared" si="0"/>
        <v>1</v>
      </c>
      <c r="F49" s="38">
        <f t="shared" si="1"/>
        <v>0</v>
      </c>
    </row>
    <row r="50" spans="1:6" ht="75">
      <c r="A50" s="3" t="s">
        <v>158</v>
      </c>
      <c r="B50" s="13" t="s">
        <v>159</v>
      </c>
      <c r="C50" s="9">
        <v>145000</v>
      </c>
      <c r="D50" s="9">
        <v>880000</v>
      </c>
      <c r="E50" s="7">
        <f t="shared" si="0"/>
        <v>6.068965517241379</v>
      </c>
      <c r="F50" s="38">
        <f t="shared" si="1"/>
        <v>735000</v>
      </c>
    </row>
    <row r="51" spans="1:6" ht="60">
      <c r="A51" s="3" t="s">
        <v>160</v>
      </c>
      <c r="B51" s="13" t="s">
        <v>161</v>
      </c>
      <c r="C51" s="9">
        <v>25000</v>
      </c>
      <c r="D51" s="9">
        <v>50000</v>
      </c>
      <c r="E51" s="7">
        <f t="shared" si="0"/>
        <v>2</v>
      </c>
      <c r="F51" s="38">
        <f t="shared" si="1"/>
        <v>25000</v>
      </c>
    </row>
    <row r="52" spans="1:6" ht="75">
      <c r="A52" s="3" t="s">
        <v>162</v>
      </c>
      <c r="B52" s="13" t="s">
        <v>163</v>
      </c>
      <c r="C52" s="9">
        <v>679012</v>
      </c>
      <c r="D52" s="9">
        <v>679012</v>
      </c>
      <c r="E52" s="7">
        <f t="shared" si="0"/>
        <v>1</v>
      </c>
      <c r="F52" s="38">
        <f t="shared" si="1"/>
        <v>0</v>
      </c>
    </row>
    <row r="53" spans="1:6" ht="15">
      <c r="A53" s="4" t="s">
        <v>164</v>
      </c>
      <c r="B53" s="12" t="s">
        <v>165</v>
      </c>
      <c r="C53" s="8">
        <f>C54+C55+C56+C57+C58+C59+C60+C61+C62+C63+C64+C65+C66+C67+C68+C69</f>
        <v>8530</v>
      </c>
      <c r="D53" s="8">
        <f>D54+D55+D56+D57+D58+D59+D60+D61+D62+D63+D64+D65+D66+D67+D68+D69</f>
        <v>4162991.9000000004</v>
      </c>
      <c r="E53" s="6">
        <f>D53/C53</f>
        <v>488.0412543962486</v>
      </c>
      <c r="F53" s="38">
        <f t="shared" si="1"/>
        <v>4154461.9000000004</v>
      </c>
    </row>
    <row r="54" spans="1:6" ht="105">
      <c r="A54" s="3" t="s">
        <v>166</v>
      </c>
      <c r="B54" s="13" t="s">
        <v>167</v>
      </c>
      <c r="C54" s="9">
        <v>2820</v>
      </c>
      <c r="D54" s="9">
        <v>16800</v>
      </c>
      <c r="E54" s="7">
        <f t="shared" si="0"/>
        <v>5.957446808510638</v>
      </c>
      <c r="F54" s="38">
        <f t="shared" si="1"/>
        <v>13980</v>
      </c>
    </row>
    <row r="55" spans="1:6" ht="135">
      <c r="A55" s="3" t="s">
        <v>168</v>
      </c>
      <c r="B55" s="13" t="s">
        <v>169</v>
      </c>
      <c r="C55" s="9">
        <v>0</v>
      </c>
      <c r="D55" s="9">
        <v>2500.01</v>
      </c>
      <c r="E55" s="7">
        <v>0</v>
      </c>
      <c r="F55" s="38">
        <f t="shared" si="1"/>
        <v>2500.01</v>
      </c>
    </row>
    <row r="56" spans="1:6" ht="105">
      <c r="A56" s="3" t="s">
        <v>170</v>
      </c>
      <c r="B56" s="13" t="s">
        <v>171</v>
      </c>
      <c r="C56" s="9">
        <v>460</v>
      </c>
      <c r="D56" s="9">
        <v>16600</v>
      </c>
      <c r="E56" s="7">
        <f t="shared" si="0"/>
        <v>36.08695652173913</v>
      </c>
      <c r="F56" s="38">
        <f t="shared" si="1"/>
        <v>16140</v>
      </c>
    </row>
    <row r="57" spans="1:6" ht="105">
      <c r="A57" s="3" t="s">
        <v>172</v>
      </c>
      <c r="B57" s="13" t="s">
        <v>173</v>
      </c>
      <c r="C57" s="9">
        <v>0</v>
      </c>
      <c r="D57" s="9">
        <v>20300</v>
      </c>
      <c r="E57" s="7">
        <v>0</v>
      </c>
      <c r="F57" s="38">
        <f t="shared" si="1"/>
        <v>20300</v>
      </c>
    </row>
    <row r="58" spans="1:6" ht="90">
      <c r="A58" s="3" t="s">
        <v>174</v>
      </c>
      <c r="B58" s="13" t="s">
        <v>175</v>
      </c>
      <c r="C58" s="9">
        <v>0</v>
      </c>
      <c r="D58" s="9">
        <v>2000</v>
      </c>
      <c r="E58" s="7">
        <v>0</v>
      </c>
      <c r="F58" s="38">
        <f t="shared" si="1"/>
        <v>2000</v>
      </c>
    </row>
    <row r="59" spans="1:6" ht="105">
      <c r="A59" s="3" t="s">
        <v>176</v>
      </c>
      <c r="B59" s="13" t="s">
        <v>177</v>
      </c>
      <c r="C59" s="9">
        <v>0</v>
      </c>
      <c r="D59" s="9">
        <v>9000</v>
      </c>
      <c r="E59" s="7">
        <v>0</v>
      </c>
      <c r="F59" s="38">
        <f t="shared" si="1"/>
        <v>9000</v>
      </c>
    </row>
    <row r="60" spans="1:6" ht="120">
      <c r="A60" s="3" t="s">
        <v>178</v>
      </c>
      <c r="B60" s="13" t="s">
        <v>179</v>
      </c>
      <c r="C60" s="9">
        <v>0</v>
      </c>
      <c r="D60" s="9">
        <v>0</v>
      </c>
      <c r="E60" s="7">
        <v>0</v>
      </c>
      <c r="F60" s="38">
        <f t="shared" si="1"/>
        <v>0</v>
      </c>
    </row>
    <row r="61" spans="1:6" ht="150">
      <c r="A61" s="3" t="s">
        <v>180</v>
      </c>
      <c r="B61" s="13" t="s">
        <v>181</v>
      </c>
      <c r="C61" s="9">
        <v>0</v>
      </c>
      <c r="D61" s="9">
        <v>450</v>
      </c>
      <c r="E61" s="7">
        <v>0</v>
      </c>
      <c r="F61" s="38">
        <f t="shared" si="1"/>
        <v>450</v>
      </c>
    </row>
    <row r="62" spans="1:6" ht="105">
      <c r="A62" s="3" t="s">
        <v>182</v>
      </c>
      <c r="B62" s="13" t="s">
        <v>183</v>
      </c>
      <c r="C62" s="9">
        <v>0</v>
      </c>
      <c r="D62" s="9">
        <v>571</v>
      </c>
      <c r="E62" s="7">
        <v>0</v>
      </c>
      <c r="F62" s="38">
        <f t="shared" si="1"/>
        <v>571</v>
      </c>
    </row>
    <row r="63" spans="1:6" ht="105">
      <c r="A63" s="3" t="s">
        <v>184</v>
      </c>
      <c r="B63" s="13" t="s">
        <v>185</v>
      </c>
      <c r="C63" s="9">
        <v>0</v>
      </c>
      <c r="D63" s="9">
        <v>19000</v>
      </c>
      <c r="E63" s="7">
        <v>0</v>
      </c>
      <c r="F63" s="38">
        <f t="shared" si="1"/>
        <v>19000</v>
      </c>
    </row>
    <row r="64" spans="1:6" ht="120">
      <c r="A64" s="3" t="s">
        <v>186</v>
      </c>
      <c r="B64" s="13" t="s">
        <v>187</v>
      </c>
      <c r="C64" s="9">
        <v>250</v>
      </c>
      <c r="D64" s="9">
        <v>23500</v>
      </c>
      <c r="E64" s="7">
        <f t="shared" si="0"/>
        <v>94</v>
      </c>
      <c r="F64" s="38">
        <f t="shared" si="1"/>
        <v>23250</v>
      </c>
    </row>
    <row r="65" spans="1:6" ht="60.75" customHeight="1">
      <c r="A65" s="3" t="s">
        <v>188</v>
      </c>
      <c r="B65" s="13" t="s">
        <v>189</v>
      </c>
      <c r="C65" s="27">
        <v>0</v>
      </c>
      <c r="D65" s="27">
        <v>700</v>
      </c>
      <c r="E65" s="28">
        <v>0</v>
      </c>
      <c r="F65" s="38">
        <f t="shared" si="1"/>
        <v>700</v>
      </c>
    </row>
    <row r="66" spans="1:6" ht="90">
      <c r="A66" s="3" t="s">
        <v>190</v>
      </c>
      <c r="B66" s="13" t="s">
        <v>191</v>
      </c>
      <c r="C66" s="9">
        <v>0</v>
      </c>
      <c r="D66" s="9">
        <v>400000</v>
      </c>
      <c r="E66" s="7">
        <v>0</v>
      </c>
      <c r="F66" s="38">
        <f t="shared" si="1"/>
        <v>400000</v>
      </c>
    </row>
    <row r="67" spans="1:6" ht="75">
      <c r="A67" s="3" t="s">
        <v>192</v>
      </c>
      <c r="B67" s="13" t="s">
        <v>193</v>
      </c>
      <c r="C67" s="9">
        <v>5000</v>
      </c>
      <c r="D67" s="9">
        <f>70000+8150</f>
        <v>78150</v>
      </c>
      <c r="E67" s="7">
        <f t="shared" si="0"/>
        <v>15.63</v>
      </c>
      <c r="F67" s="38">
        <f t="shared" si="1"/>
        <v>73150</v>
      </c>
    </row>
    <row r="68" spans="1:6" ht="90">
      <c r="A68" s="3" t="s">
        <v>194</v>
      </c>
      <c r="B68" s="13" t="s">
        <v>195</v>
      </c>
      <c r="C68" s="9">
        <v>0</v>
      </c>
      <c r="D68" s="9">
        <v>-150</v>
      </c>
      <c r="E68" s="7">
        <v>0</v>
      </c>
      <c r="F68" s="38">
        <f t="shared" si="1"/>
        <v>-150</v>
      </c>
    </row>
    <row r="69" spans="1:6" ht="135">
      <c r="A69" s="3" t="s">
        <v>196</v>
      </c>
      <c r="B69" s="13" t="s">
        <v>197</v>
      </c>
      <c r="C69" s="9">
        <v>0</v>
      </c>
      <c r="D69" s="9">
        <v>3573570.89</v>
      </c>
      <c r="E69" s="7">
        <v>0</v>
      </c>
      <c r="F69" s="38">
        <f t="shared" si="1"/>
        <v>3573570.89</v>
      </c>
    </row>
    <row r="70" spans="1:6" ht="96.75" customHeight="1">
      <c r="A70" s="26" t="s">
        <v>263</v>
      </c>
      <c r="B70" s="25" t="s">
        <v>262</v>
      </c>
      <c r="C70" s="9">
        <v>0</v>
      </c>
      <c r="D70" s="9">
        <v>35000</v>
      </c>
      <c r="E70" s="7"/>
      <c r="F70" s="38">
        <f t="shared" si="1"/>
        <v>35000</v>
      </c>
    </row>
    <row r="71" spans="1:6" ht="14.25" customHeight="1">
      <c r="A71" s="4" t="s">
        <v>198</v>
      </c>
      <c r="B71" s="12" t="s">
        <v>199</v>
      </c>
      <c r="C71" s="8">
        <f>C72+C73</f>
        <v>0</v>
      </c>
      <c r="D71" s="8">
        <f>D72+D73</f>
        <v>6900</v>
      </c>
      <c r="E71" s="6">
        <v>0</v>
      </c>
      <c r="F71" s="38">
        <f t="shared" si="1"/>
        <v>6900</v>
      </c>
    </row>
    <row r="72" spans="1:6" ht="30" hidden="1">
      <c r="A72" s="3" t="s">
        <v>200</v>
      </c>
      <c r="B72" s="13" t="s">
        <v>201</v>
      </c>
      <c r="C72" s="9">
        <v>0</v>
      </c>
      <c r="D72" s="9"/>
      <c r="E72" s="10">
        <v>0</v>
      </c>
      <c r="F72" s="38">
        <f t="shared" si="1"/>
        <v>0</v>
      </c>
    </row>
    <row r="73" spans="1:6" ht="30">
      <c r="A73" s="3" t="s">
        <v>202</v>
      </c>
      <c r="B73" s="13" t="s">
        <v>203</v>
      </c>
      <c r="C73" s="9">
        <v>0</v>
      </c>
      <c r="D73" s="9">
        <v>6900</v>
      </c>
      <c r="E73" s="10">
        <v>0</v>
      </c>
      <c r="F73" s="38">
        <f t="shared" si="1"/>
        <v>6900</v>
      </c>
    </row>
    <row r="74" spans="1:6" ht="15">
      <c r="A74" s="4" t="s">
        <v>204</v>
      </c>
      <c r="B74" s="12" t="s">
        <v>205</v>
      </c>
      <c r="C74" s="8">
        <f>C75+C95+C97</f>
        <v>223634233.40999997</v>
      </c>
      <c r="D74" s="8">
        <f>D75+D95+D97</f>
        <v>227630929.82999998</v>
      </c>
      <c r="E74" s="6">
        <f>D74/C74</f>
        <v>1.0178715769900606</v>
      </c>
      <c r="F74" s="38">
        <f t="shared" si="1"/>
        <v>3996696.4200000167</v>
      </c>
    </row>
    <row r="75" spans="1:6" ht="45">
      <c r="A75" s="4" t="s">
        <v>206</v>
      </c>
      <c r="B75" s="12" t="s">
        <v>207</v>
      </c>
      <c r="C75" s="8">
        <f>C76+C79+C86+C91</f>
        <v>223989611.47999996</v>
      </c>
      <c r="D75" s="8">
        <f>D76+D79+D86+D91</f>
        <v>227986307.89999998</v>
      </c>
      <c r="E75" s="6">
        <f>D75/C75</f>
        <v>1.0178432222529967</v>
      </c>
      <c r="F75" s="38">
        <f aca="true" t="shared" si="2" ref="F75:F98">D75-C75</f>
        <v>3996696.4200000167</v>
      </c>
    </row>
    <row r="76" spans="1:6" ht="30">
      <c r="A76" s="4" t="s">
        <v>208</v>
      </c>
      <c r="B76" s="12" t="s">
        <v>209</v>
      </c>
      <c r="C76" s="8">
        <f>C77+C78</f>
        <v>90854391.28999999</v>
      </c>
      <c r="D76" s="8">
        <f>D77+D78</f>
        <v>94851087.71000001</v>
      </c>
      <c r="E76" s="6">
        <f>D76/C76</f>
        <v>1.0439901292964793</v>
      </c>
      <c r="F76" s="38">
        <f t="shared" si="2"/>
        <v>3996696.4200000167</v>
      </c>
    </row>
    <row r="77" spans="1:6" ht="45">
      <c r="A77" s="3" t="s">
        <v>210</v>
      </c>
      <c r="B77" s="13" t="s">
        <v>211</v>
      </c>
      <c r="C77" s="9">
        <v>73309700</v>
      </c>
      <c r="D77" s="9">
        <v>73309700</v>
      </c>
      <c r="E77" s="7">
        <f>D77/C77</f>
        <v>1</v>
      </c>
      <c r="F77" s="38">
        <f t="shared" si="2"/>
        <v>0</v>
      </c>
    </row>
    <row r="78" spans="1:6" ht="45">
      <c r="A78" s="3" t="s">
        <v>212</v>
      </c>
      <c r="B78" s="13" t="s">
        <v>213</v>
      </c>
      <c r="C78" s="9">
        <v>17544691.29</v>
      </c>
      <c r="D78" s="39">
        <f>17544691.29+2486190+1510506.42</f>
        <v>21541387.71</v>
      </c>
      <c r="E78" s="7">
        <f>D78/C78</f>
        <v>1.2278008973733274</v>
      </c>
      <c r="F78" s="38">
        <f t="shared" si="2"/>
        <v>3996696.420000002</v>
      </c>
    </row>
    <row r="79" spans="1:6" ht="30">
      <c r="A79" s="4" t="s">
        <v>214</v>
      </c>
      <c r="B79" s="12" t="s">
        <v>215</v>
      </c>
      <c r="C79" s="8">
        <f>C80+C81+C82+C83+C84+C85</f>
        <v>38810817.480000004</v>
      </c>
      <c r="D79" s="8">
        <f>D80+D81+D82+D83+D84+D85</f>
        <v>38810817.480000004</v>
      </c>
      <c r="E79" s="6">
        <f aca="true" t="shared" si="3" ref="E79:E85">D79/C79</f>
        <v>1</v>
      </c>
      <c r="F79" s="38">
        <f t="shared" si="2"/>
        <v>0</v>
      </c>
    </row>
    <row r="80" spans="1:6" ht="45">
      <c r="A80" s="3" t="s">
        <v>216</v>
      </c>
      <c r="B80" s="13" t="s">
        <v>217</v>
      </c>
      <c r="C80" s="9">
        <v>2510033.13</v>
      </c>
      <c r="D80" s="9">
        <v>2510033.13</v>
      </c>
      <c r="E80" s="7">
        <f t="shared" si="3"/>
        <v>1</v>
      </c>
      <c r="F80" s="38">
        <f t="shared" si="2"/>
        <v>0</v>
      </c>
    </row>
    <row r="81" spans="1:6" ht="105">
      <c r="A81" s="3" t="s">
        <v>218</v>
      </c>
      <c r="B81" s="13" t="s">
        <v>219</v>
      </c>
      <c r="C81" s="9">
        <v>6123759.49</v>
      </c>
      <c r="D81" s="9">
        <v>6123759.49</v>
      </c>
      <c r="E81" s="7">
        <f t="shared" si="3"/>
        <v>1</v>
      </c>
      <c r="F81" s="38">
        <f t="shared" si="2"/>
        <v>0</v>
      </c>
    </row>
    <row r="82" spans="1:6" ht="75">
      <c r="A82" s="3" t="s">
        <v>220</v>
      </c>
      <c r="B82" s="13" t="s">
        <v>221</v>
      </c>
      <c r="C82" s="9">
        <v>3719559.5</v>
      </c>
      <c r="D82" s="9">
        <v>3719559.5</v>
      </c>
      <c r="E82" s="7">
        <f t="shared" si="3"/>
        <v>1</v>
      </c>
      <c r="F82" s="38">
        <f t="shared" si="2"/>
        <v>0</v>
      </c>
    </row>
    <row r="83" spans="1:6" ht="45">
      <c r="A83" s="3" t="s">
        <v>222</v>
      </c>
      <c r="B83" s="13" t="s">
        <v>223</v>
      </c>
      <c r="C83" s="9">
        <v>1850104.21</v>
      </c>
      <c r="D83" s="9">
        <v>1850104.21</v>
      </c>
      <c r="E83" s="7">
        <f t="shared" si="3"/>
        <v>1</v>
      </c>
      <c r="F83" s="38">
        <f t="shared" si="2"/>
        <v>0</v>
      </c>
    </row>
    <row r="84" spans="1:6" ht="30">
      <c r="A84" s="3" t="s">
        <v>224</v>
      </c>
      <c r="B84" s="13" t="s">
        <v>225</v>
      </c>
      <c r="C84" s="9">
        <v>45964</v>
      </c>
      <c r="D84" s="9">
        <v>45964</v>
      </c>
      <c r="E84" s="7">
        <f t="shared" si="3"/>
        <v>1</v>
      </c>
      <c r="F84" s="38">
        <f t="shared" si="2"/>
        <v>0</v>
      </c>
    </row>
    <row r="85" spans="1:6" ht="30">
      <c r="A85" s="3" t="s">
        <v>226</v>
      </c>
      <c r="B85" s="13" t="s">
        <v>227</v>
      </c>
      <c r="C85" s="9">
        <v>24561397.15</v>
      </c>
      <c r="D85" s="9">
        <v>24561397.15</v>
      </c>
      <c r="E85" s="7">
        <f t="shared" si="3"/>
        <v>1</v>
      </c>
      <c r="F85" s="38">
        <f t="shared" si="2"/>
        <v>0</v>
      </c>
    </row>
    <row r="86" spans="1:6" ht="30">
      <c r="A86" s="4" t="s">
        <v>228</v>
      </c>
      <c r="B86" s="12" t="s">
        <v>229</v>
      </c>
      <c r="C86" s="8">
        <f>C87+C88+C89+C90</f>
        <v>57981224.129999995</v>
      </c>
      <c r="D86" s="8">
        <f>D87+D88+D89+D90</f>
        <v>57981224.129999995</v>
      </c>
      <c r="E86" s="6">
        <f aca="true" t="shared" si="4" ref="E86:E98">D86/C86</f>
        <v>1</v>
      </c>
      <c r="F86" s="38">
        <f t="shared" si="2"/>
        <v>0</v>
      </c>
    </row>
    <row r="87" spans="1:6" ht="45">
      <c r="A87" s="3" t="s">
        <v>230</v>
      </c>
      <c r="B87" s="13" t="s">
        <v>231</v>
      </c>
      <c r="C87" s="9">
        <v>2402821.05</v>
      </c>
      <c r="D87" s="9">
        <v>2402821.05</v>
      </c>
      <c r="E87" s="7">
        <f t="shared" si="4"/>
        <v>1</v>
      </c>
      <c r="F87" s="38">
        <f t="shared" si="2"/>
        <v>0</v>
      </c>
    </row>
    <row r="88" spans="1:6" ht="75">
      <c r="A88" s="3" t="s">
        <v>232</v>
      </c>
      <c r="B88" s="13" t="s">
        <v>233</v>
      </c>
      <c r="C88" s="9">
        <v>708166.8</v>
      </c>
      <c r="D88" s="9">
        <v>708166.8</v>
      </c>
      <c r="E88" s="7">
        <f t="shared" si="4"/>
        <v>1</v>
      </c>
      <c r="F88" s="38">
        <f t="shared" si="2"/>
        <v>0</v>
      </c>
    </row>
    <row r="89" spans="1:6" ht="75">
      <c r="A89" s="3" t="s">
        <v>234</v>
      </c>
      <c r="B89" s="13" t="s">
        <v>235</v>
      </c>
      <c r="C89" s="9">
        <v>12149.95</v>
      </c>
      <c r="D89" s="9">
        <v>12149.95</v>
      </c>
      <c r="E89" s="7">
        <f t="shared" si="4"/>
        <v>1</v>
      </c>
      <c r="F89" s="38">
        <f t="shared" si="2"/>
        <v>0</v>
      </c>
    </row>
    <row r="90" spans="1:6" ht="30">
      <c r="A90" s="3" t="s">
        <v>236</v>
      </c>
      <c r="B90" s="13" t="s">
        <v>237</v>
      </c>
      <c r="C90" s="9">
        <v>54858086.33</v>
      </c>
      <c r="D90" s="9">
        <v>54858086.33</v>
      </c>
      <c r="E90" s="7">
        <f t="shared" si="4"/>
        <v>1</v>
      </c>
      <c r="F90" s="38">
        <f t="shared" si="2"/>
        <v>0</v>
      </c>
    </row>
    <row r="91" spans="1:6" ht="15">
      <c r="A91" s="4" t="s">
        <v>238</v>
      </c>
      <c r="B91" s="12" t="s">
        <v>239</v>
      </c>
      <c r="C91" s="8">
        <f>C92+C93+C94</f>
        <v>36343178.58</v>
      </c>
      <c r="D91" s="8">
        <f>D92+D93+D94</f>
        <v>36343178.58</v>
      </c>
      <c r="E91" s="6">
        <f t="shared" si="4"/>
        <v>1</v>
      </c>
      <c r="F91" s="38">
        <f t="shared" si="2"/>
        <v>0</v>
      </c>
    </row>
    <row r="92" spans="1:6" ht="75">
      <c r="A92" s="3" t="s">
        <v>240</v>
      </c>
      <c r="B92" s="13" t="s">
        <v>241</v>
      </c>
      <c r="C92" s="9">
        <v>26768512.75</v>
      </c>
      <c r="D92" s="9">
        <v>26768512.75</v>
      </c>
      <c r="E92" s="7">
        <f t="shared" si="4"/>
        <v>1</v>
      </c>
      <c r="F92" s="38">
        <f t="shared" si="2"/>
        <v>0</v>
      </c>
    </row>
    <row r="93" spans="1:6" ht="75.75" customHeight="1">
      <c r="A93" s="3" t="s">
        <v>242</v>
      </c>
      <c r="B93" s="13" t="s">
        <v>243</v>
      </c>
      <c r="C93" s="9">
        <v>3593520</v>
      </c>
      <c r="D93" s="9">
        <v>3593520</v>
      </c>
      <c r="E93" s="7">
        <f t="shared" si="4"/>
        <v>1</v>
      </c>
      <c r="F93" s="38">
        <f t="shared" si="2"/>
        <v>0</v>
      </c>
    </row>
    <row r="94" spans="1:6" ht="30">
      <c r="A94" s="3" t="s">
        <v>244</v>
      </c>
      <c r="B94" s="13" t="s">
        <v>245</v>
      </c>
      <c r="C94" s="9">
        <v>5981145.83</v>
      </c>
      <c r="D94" s="9">
        <v>5981145.83</v>
      </c>
      <c r="E94" s="7">
        <f t="shared" si="4"/>
        <v>1</v>
      </c>
      <c r="F94" s="38">
        <f t="shared" si="2"/>
        <v>0</v>
      </c>
    </row>
    <row r="95" spans="1:6" ht="15">
      <c r="A95" s="4" t="s">
        <v>246</v>
      </c>
      <c r="B95" s="12" t="s">
        <v>247</v>
      </c>
      <c r="C95" s="8">
        <f>C96</f>
        <v>20000</v>
      </c>
      <c r="D95" s="8">
        <f>D96</f>
        <v>20000</v>
      </c>
      <c r="E95" s="6">
        <f t="shared" si="4"/>
        <v>1</v>
      </c>
      <c r="F95" s="38">
        <f t="shared" si="2"/>
        <v>0</v>
      </c>
    </row>
    <row r="96" spans="1:6" ht="30">
      <c r="A96" s="3" t="s">
        <v>248</v>
      </c>
      <c r="B96" s="13" t="s">
        <v>249</v>
      </c>
      <c r="C96" s="9">
        <v>20000</v>
      </c>
      <c r="D96" s="9">
        <v>20000</v>
      </c>
      <c r="E96" s="7">
        <f t="shared" si="4"/>
        <v>1</v>
      </c>
      <c r="F96" s="38">
        <f t="shared" si="2"/>
        <v>0</v>
      </c>
    </row>
    <row r="97" spans="1:6" ht="45">
      <c r="A97" s="1" t="s">
        <v>250</v>
      </c>
      <c r="B97" s="12" t="s">
        <v>251</v>
      </c>
      <c r="C97" s="8">
        <f>C98</f>
        <v>-375378.07</v>
      </c>
      <c r="D97" s="8">
        <f>D98</f>
        <v>-375378.07</v>
      </c>
      <c r="E97" s="6">
        <f t="shared" si="4"/>
        <v>1</v>
      </c>
      <c r="F97" s="38">
        <f t="shared" si="2"/>
        <v>0</v>
      </c>
    </row>
    <row r="98" spans="1:6" ht="60">
      <c r="A98" s="1" t="s">
        <v>252</v>
      </c>
      <c r="B98" s="14" t="s">
        <v>253</v>
      </c>
      <c r="C98" s="8">
        <v>-375378.07</v>
      </c>
      <c r="D98" s="8">
        <v>-375378.07</v>
      </c>
      <c r="E98" s="6">
        <f t="shared" si="4"/>
        <v>1</v>
      </c>
      <c r="F98" s="38">
        <f t="shared" si="2"/>
        <v>0</v>
      </c>
    </row>
    <row r="99" spans="1:5" ht="15">
      <c r="A99" s="34" t="s">
        <v>0</v>
      </c>
      <c r="B99" s="34" t="s">
        <v>1</v>
      </c>
      <c r="C99" s="35">
        <v>292393534.89</v>
      </c>
      <c r="D99" s="35">
        <f>D100+D108+D113+D116+D123+D125+D130+D132</f>
        <v>286925903.14</v>
      </c>
      <c r="E99" s="35">
        <f>D99/C99*100</f>
        <v>98.13004355515011</v>
      </c>
    </row>
    <row r="100" spans="1:5" ht="15">
      <c r="A100" s="36" t="s">
        <v>2</v>
      </c>
      <c r="B100" s="36" t="s">
        <v>3</v>
      </c>
      <c r="C100" s="37">
        <v>44455639.71</v>
      </c>
      <c r="D100" s="37">
        <f>SUM(D101:D107)</f>
        <v>38068757.96</v>
      </c>
      <c r="E100" s="37">
        <f aca="true" t="shared" si="5" ref="E100:E133">D100/C100*100</f>
        <v>85.63313498205423</v>
      </c>
    </row>
    <row r="101" spans="1:5" ht="45">
      <c r="A101" s="15" t="s">
        <v>4</v>
      </c>
      <c r="B101" s="15" t="s">
        <v>5</v>
      </c>
      <c r="C101" s="16">
        <v>2036446</v>
      </c>
      <c r="D101" s="16">
        <v>2036446</v>
      </c>
      <c r="E101" s="16">
        <f t="shared" si="5"/>
        <v>100</v>
      </c>
    </row>
    <row r="102" spans="1:5" ht="60">
      <c r="A102" s="15" t="s">
        <v>6</v>
      </c>
      <c r="B102" s="15" t="s">
        <v>7</v>
      </c>
      <c r="C102" s="16">
        <v>508833</v>
      </c>
      <c r="D102" s="16">
        <v>508833</v>
      </c>
      <c r="E102" s="16">
        <f t="shared" si="5"/>
        <v>100</v>
      </c>
    </row>
    <row r="103" spans="1:5" ht="60">
      <c r="A103" s="15" t="s">
        <v>8</v>
      </c>
      <c r="B103" s="15" t="s">
        <v>9</v>
      </c>
      <c r="C103" s="16">
        <v>12932661.42</v>
      </c>
      <c r="D103" s="16">
        <f>11114523.4+2943911.52</f>
        <v>14058434.92</v>
      </c>
      <c r="E103" s="16">
        <f t="shared" si="5"/>
        <v>108.70488651515319</v>
      </c>
    </row>
    <row r="104" spans="1:5" ht="15">
      <c r="A104" s="15" t="s">
        <v>10</v>
      </c>
      <c r="B104" s="15" t="s">
        <v>11</v>
      </c>
      <c r="C104" s="16">
        <v>12149.95</v>
      </c>
      <c r="D104" s="16">
        <v>12149.95</v>
      </c>
      <c r="E104" s="16">
        <f t="shared" si="5"/>
        <v>100</v>
      </c>
    </row>
    <row r="105" spans="1:5" ht="45">
      <c r="A105" s="15" t="s">
        <v>12</v>
      </c>
      <c r="B105" s="15" t="s">
        <v>13</v>
      </c>
      <c r="C105" s="16">
        <v>4790711</v>
      </c>
      <c r="D105" s="16">
        <f>4790711+462269.32</f>
        <v>5252980.32</v>
      </c>
      <c r="E105" s="16">
        <f t="shared" si="5"/>
        <v>109.6492842085444</v>
      </c>
    </row>
    <row r="106" spans="1:5" ht="15">
      <c r="A106" s="15" t="s">
        <v>14</v>
      </c>
      <c r="B106" s="15" t="s">
        <v>15</v>
      </c>
      <c r="C106" s="16">
        <v>60000</v>
      </c>
      <c r="D106" s="16">
        <v>0</v>
      </c>
      <c r="E106" s="16">
        <f t="shared" si="5"/>
        <v>0</v>
      </c>
    </row>
    <row r="107" spans="1:5" ht="15">
      <c r="A107" s="15" t="s">
        <v>16</v>
      </c>
      <c r="B107" s="15" t="s">
        <v>17</v>
      </c>
      <c r="C107" s="16">
        <v>24114838.34</v>
      </c>
      <c r="D107" s="16">
        <f>16502458.96-568480.66+265935.47</f>
        <v>16199913.770000001</v>
      </c>
      <c r="E107" s="16">
        <f t="shared" si="5"/>
        <v>67.17819767893167</v>
      </c>
    </row>
    <row r="108" spans="1:5" ht="15">
      <c r="A108" s="36" t="s">
        <v>18</v>
      </c>
      <c r="B108" s="36" t="s">
        <v>19</v>
      </c>
      <c r="C108" s="37">
        <v>28582199.76</v>
      </c>
      <c r="D108" s="37">
        <f>SUM(D109:D112)</f>
        <v>29382199.76</v>
      </c>
      <c r="E108" s="37">
        <f t="shared" si="5"/>
        <v>102.79894482131351</v>
      </c>
    </row>
    <row r="109" spans="1:5" ht="15">
      <c r="A109" s="15" t="s">
        <v>20</v>
      </c>
      <c r="B109" s="15" t="s">
        <v>21</v>
      </c>
      <c r="C109" s="16">
        <v>555176.4</v>
      </c>
      <c r="D109" s="16">
        <v>555176.4</v>
      </c>
      <c r="E109" s="16">
        <f t="shared" si="5"/>
        <v>100</v>
      </c>
    </row>
    <row r="110" spans="1:5" ht="15">
      <c r="A110" s="15" t="s">
        <v>22</v>
      </c>
      <c r="B110" s="15" t="s">
        <v>23</v>
      </c>
      <c r="C110" s="16">
        <v>9862000</v>
      </c>
      <c r="D110" s="16">
        <f>9862000+800000</f>
        <v>10662000</v>
      </c>
      <c r="E110" s="16">
        <f t="shared" si="5"/>
        <v>108.11194483877509</v>
      </c>
    </row>
    <row r="111" spans="1:5" ht="15">
      <c r="A111" s="15" t="s">
        <v>24</v>
      </c>
      <c r="B111" s="15" t="s">
        <v>25</v>
      </c>
      <c r="C111" s="16">
        <v>16292235.27</v>
      </c>
      <c r="D111" s="16">
        <v>16292235.27</v>
      </c>
      <c r="E111" s="16">
        <f t="shared" si="5"/>
        <v>100</v>
      </c>
    </row>
    <row r="112" spans="1:5" ht="15">
      <c r="A112" s="15" t="s">
        <v>26</v>
      </c>
      <c r="B112" s="15" t="s">
        <v>27</v>
      </c>
      <c r="C112" s="16">
        <v>1872788.09</v>
      </c>
      <c r="D112" s="16">
        <v>1872788.09</v>
      </c>
      <c r="E112" s="16">
        <f t="shared" si="5"/>
        <v>100</v>
      </c>
    </row>
    <row r="113" spans="1:5" ht="15">
      <c r="A113" s="36" t="s">
        <v>28</v>
      </c>
      <c r="B113" s="36" t="s">
        <v>29</v>
      </c>
      <c r="C113" s="37">
        <v>4871761.57</v>
      </c>
      <c r="D113" s="37">
        <f>SUM(D114:D115)</f>
        <v>4871761.57</v>
      </c>
      <c r="E113" s="37">
        <f t="shared" si="5"/>
        <v>100</v>
      </c>
    </row>
    <row r="114" spans="1:5" ht="15">
      <c r="A114" s="15" t="s">
        <v>30</v>
      </c>
      <c r="B114" s="15" t="s">
        <v>31</v>
      </c>
      <c r="C114" s="16">
        <v>4762551.37</v>
      </c>
      <c r="D114" s="16">
        <v>4762551.37</v>
      </c>
      <c r="E114" s="16">
        <f t="shared" si="5"/>
        <v>100</v>
      </c>
    </row>
    <row r="115" spans="1:5" ht="15">
      <c r="A115" s="15" t="s">
        <v>32</v>
      </c>
      <c r="B115" s="15" t="s">
        <v>33</v>
      </c>
      <c r="C115" s="16">
        <v>109210.2</v>
      </c>
      <c r="D115" s="16">
        <v>109210.2</v>
      </c>
      <c r="E115" s="16">
        <f t="shared" si="5"/>
        <v>100</v>
      </c>
    </row>
    <row r="116" spans="1:5" ht="15">
      <c r="A116" s="36" t="s">
        <v>34</v>
      </c>
      <c r="B116" s="36" t="s">
        <v>35</v>
      </c>
      <c r="C116" s="37">
        <v>172117152.02</v>
      </c>
      <c r="D116" s="37">
        <f>SUM(D117:D122)</f>
        <v>172117152.02</v>
      </c>
      <c r="E116" s="37">
        <f t="shared" si="5"/>
        <v>100</v>
      </c>
    </row>
    <row r="117" spans="1:5" ht="15">
      <c r="A117" s="15" t="s">
        <v>36</v>
      </c>
      <c r="B117" s="15" t="s">
        <v>37</v>
      </c>
      <c r="C117" s="16">
        <v>56264737.43</v>
      </c>
      <c r="D117" s="16">
        <v>56264737.43</v>
      </c>
      <c r="E117" s="16">
        <f t="shared" si="5"/>
        <v>100</v>
      </c>
    </row>
    <row r="118" spans="1:5" ht="15">
      <c r="A118" s="15" t="s">
        <v>38</v>
      </c>
      <c r="B118" s="15" t="s">
        <v>39</v>
      </c>
      <c r="C118" s="16">
        <v>79770162.09</v>
      </c>
      <c r="D118" s="16">
        <v>79770162.09</v>
      </c>
      <c r="E118" s="16">
        <f t="shared" si="5"/>
        <v>100</v>
      </c>
    </row>
    <row r="119" spans="1:5" ht="15">
      <c r="A119" s="15" t="s">
        <v>40</v>
      </c>
      <c r="B119" s="15" t="s">
        <v>41</v>
      </c>
      <c r="C119" s="16">
        <v>28328237.13</v>
      </c>
      <c r="D119" s="16">
        <v>28328237.13</v>
      </c>
      <c r="E119" s="16">
        <f t="shared" si="5"/>
        <v>100</v>
      </c>
    </row>
    <row r="120" spans="1:5" ht="30">
      <c r="A120" s="15" t="s">
        <v>42</v>
      </c>
      <c r="B120" s="15" t="s">
        <v>43</v>
      </c>
      <c r="C120" s="16">
        <v>122600</v>
      </c>
      <c r="D120" s="16">
        <v>122600</v>
      </c>
      <c r="E120" s="16">
        <f t="shared" si="5"/>
        <v>100</v>
      </c>
    </row>
    <row r="121" spans="1:5" ht="15">
      <c r="A121" s="15" t="s">
        <v>44</v>
      </c>
      <c r="B121" s="15" t="s">
        <v>45</v>
      </c>
      <c r="C121" s="16">
        <v>1127088</v>
      </c>
      <c r="D121" s="16">
        <v>1127088</v>
      </c>
      <c r="E121" s="16">
        <f t="shared" si="5"/>
        <v>100</v>
      </c>
    </row>
    <row r="122" spans="1:5" ht="15">
      <c r="A122" s="15" t="s">
        <v>46</v>
      </c>
      <c r="B122" s="15" t="s">
        <v>47</v>
      </c>
      <c r="C122" s="16">
        <v>6504327.37</v>
      </c>
      <c r="D122" s="16">
        <v>6504327.37</v>
      </c>
      <c r="E122" s="16">
        <f t="shared" si="5"/>
        <v>100</v>
      </c>
    </row>
    <row r="123" spans="1:5" ht="15">
      <c r="A123" s="36" t="s">
        <v>48</v>
      </c>
      <c r="B123" s="36" t="s">
        <v>49</v>
      </c>
      <c r="C123" s="37">
        <v>35169537.84</v>
      </c>
      <c r="D123" s="37">
        <f>D124</f>
        <v>35169537.84</v>
      </c>
      <c r="E123" s="37">
        <f t="shared" si="5"/>
        <v>100</v>
      </c>
    </row>
    <row r="124" spans="1:5" ht="15">
      <c r="A124" s="15" t="s">
        <v>50</v>
      </c>
      <c r="B124" s="15" t="s">
        <v>51</v>
      </c>
      <c r="C124" s="16">
        <v>35169537.84</v>
      </c>
      <c r="D124" s="16">
        <v>35169537.84</v>
      </c>
      <c r="E124" s="16">
        <f t="shared" si="5"/>
        <v>100</v>
      </c>
    </row>
    <row r="125" spans="1:5" ht="15">
      <c r="A125" s="36" t="s">
        <v>52</v>
      </c>
      <c r="B125" s="36" t="s">
        <v>53</v>
      </c>
      <c r="C125" s="37">
        <v>6270576.27</v>
      </c>
      <c r="D125" s="37">
        <f>SUM(D126:D129)</f>
        <v>6389826.27</v>
      </c>
      <c r="E125" s="37">
        <f t="shared" si="5"/>
        <v>101.90173908848732</v>
      </c>
    </row>
    <row r="126" spans="1:5" ht="15">
      <c r="A126" s="15" t="s">
        <v>54</v>
      </c>
      <c r="B126" s="15" t="s">
        <v>55</v>
      </c>
      <c r="C126" s="16">
        <v>1527852</v>
      </c>
      <c r="D126" s="16">
        <f>1527852+119250</f>
        <v>1647102</v>
      </c>
      <c r="E126" s="16">
        <f t="shared" si="5"/>
        <v>107.80507536070247</v>
      </c>
    </row>
    <row r="127" spans="1:5" ht="15">
      <c r="A127" s="15" t="s">
        <v>56</v>
      </c>
      <c r="B127" s="15" t="s">
        <v>57</v>
      </c>
      <c r="C127" s="16">
        <v>2225880.64</v>
      </c>
      <c r="D127" s="16">
        <v>2225880.64</v>
      </c>
      <c r="E127" s="16">
        <f t="shared" si="5"/>
        <v>100</v>
      </c>
    </row>
    <row r="128" spans="1:5" ht="15">
      <c r="A128" s="15" t="s">
        <v>58</v>
      </c>
      <c r="B128" s="15" t="s">
        <v>59</v>
      </c>
      <c r="C128" s="16">
        <v>2137843.63</v>
      </c>
      <c r="D128" s="16">
        <v>2137843.63</v>
      </c>
      <c r="E128" s="16">
        <f t="shared" si="5"/>
        <v>100</v>
      </c>
    </row>
    <row r="129" spans="1:5" ht="15">
      <c r="A129" s="15" t="s">
        <v>60</v>
      </c>
      <c r="B129" s="15" t="s">
        <v>61</v>
      </c>
      <c r="C129" s="16">
        <v>379000</v>
      </c>
      <c r="D129" s="16">
        <v>379000</v>
      </c>
      <c r="E129" s="16">
        <f t="shared" si="5"/>
        <v>100</v>
      </c>
    </row>
    <row r="130" spans="1:5" ht="15">
      <c r="A130" s="36" t="s">
        <v>62</v>
      </c>
      <c r="B130" s="36" t="s">
        <v>63</v>
      </c>
      <c r="C130" s="37">
        <v>923250</v>
      </c>
      <c r="D130" s="37">
        <f>D131</f>
        <v>923250</v>
      </c>
      <c r="E130" s="37">
        <f t="shared" si="5"/>
        <v>100</v>
      </c>
    </row>
    <row r="131" spans="1:5" ht="15">
      <c r="A131" s="15" t="s">
        <v>64</v>
      </c>
      <c r="B131" s="15" t="s">
        <v>65</v>
      </c>
      <c r="C131" s="16">
        <v>923250</v>
      </c>
      <c r="D131" s="16">
        <v>923250</v>
      </c>
      <c r="E131" s="16">
        <f t="shared" si="5"/>
        <v>100</v>
      </c>
    </row>
    <row r="132" spans="1:5" ht="30">
      <c r="A132" s="36" t="s">
        <v>66</v>
      </c>
      <c r="B132" s="36" t="s">
        <v>67</v>
      </c>
      <c r="C132" s="37">
        <v>3417.72</v>
      </c>
      <c r="D132" s="37">
        <v>3417.72</v>
      </c>
      <c r="E132" s="37">
        <f t="shared" si="5"/>
        <v>100</v>
      </c>
    </row>
    <row r="133" spans="1:5" ht="30">
      <c r="A133" s="15" t="s">
        <v>68</v>
      </c>
      <c r="B133" s="15" t="s">
        <v>69</v>
      </c>
      <c r="C133" s="16">
        <v>3417.72</v>
      </c>
      <c r="D133" s="16">
        <v>3417.72</v>
      </c>
      <c r="E133" s="16">
        <f t="shared" si="5"/>
        <v>100</v>
      </c>
    </row>
    <row r="134" spans="1:5" ht="18.75" customHeight="1">
      <c r="A134" s="15" t="s">
        <v>70</v>
      </c>
      <c r="B134" s="15" t="s">
        <v>71</v>
      </c>
      <c r="C134" s="16">
        <v>-8850392.78</v>
      </c>
      <c r="D134" s="16">
        <f>D7-D99</f>
        <v>8680572.290000021</v>
      </c>
      <c r="E134" s="40"/>
    </row>
    <row r="135" spans="1:5" ht="15">
      <c r="A135" s="17" t="s">
        <v>258</v>
      </c>
      <c r="B135" s="18"/>
      <c r="C135" s="19">
        <f>C136+C137</f>
        <v>8850392.78</v>
      </c>
      <c r="D135" s="19">
        <f>D137+D136</f>
        <v>-8680572.200000001</v>
      </c>
      <c r="E135" s="41"/>
    </row>
    <row r="136" spans="1:5" ht="60">
      <c r="A136" s="22" t="s">
        <v>72</v>
      </c>
      <c r="B136" s="23"/>
      <c r="C136" s="24">
        <v>-1172445.34</v>
      </c>
      <c r="D136" s="30">
        <v>-1172445.34</v>
      </c>
      <c r="E136" s="23"/>
    </row>
    <row r="137" spans="1:5" ht="30">
      <c r="A137" s="22" t="s">
        <v>73</v>
      </c>
      <c r="B137" s="23"/>
      <c r="C137" s="24">
        <v>10022838.12</v>
      </c>
      <c r="D137" s="30">
        <v>-7508126.86</v>
      </c>
      <c r="E137" s="23"/>
    </row>
  </sheetData>
  <sheetProtection/>
  <mergeCells count="9">
    <mergeCell ref="E5:E6"/>
    <mergeCell ref="A4:E4"/>
    <mergeCell ref="A1:E1"/>
    <mergeCell ref="A2:E2"/>
    <mergeCell ref="A3:E3"/>
    <mergeCell ref="A5:A6"/>
    <mergeCell ref="B5:B6"/>
    <mergeCell ref="C5:C6"/>
    <mergeCell ref="D5:D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Fin-05\Пользователь РФО</dc:creator>
  <cp:keywords/>
  <dc:description/>
  <cp:lastModifiedBy>FIN-01</cp:lastModifiedBy>
  <cp:lastPrinted>2022-11-15T08:51:43Z</cp:lastPrinted>
  <dcterms:created xsi:type="dcterms:W3CDTF">2022-10-12T05:39:56Z</dcterms:created>
  <dcterms:modified xsi:type="dcterms:W3CDTF">2022-11-15T08:52:20Z</dcterms:modified>
  <cp:category/>
  <cp:version/>
  <cp:contentType/>
  <cp:contentStatus/>
</cp:coreProperties>
</file>